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44ab559edcf0649c/Desktop/"/>
    </mc:Choice>
  </mc:AlternateContent>
  <xr:revisionPtr revIDLastSave="0" documentId="8_{CA483E38-8688-4507-9C1E-933A33D7FD7B}" xr6:coauthVersionLast="47" xr6:coauthVersionMax="47" xr10:uidLastSave="{00000000-0000-0000-0000-000000000000}"/>
  <bookViews>
    <workbookView xWindow="-120" yWindow="-120" windowWidth="29040" windowHeight="15720" xr2:uid="{CC07A541-601F-4F37-8BF8-15A64DE3F10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7" i="1" l="1"/>
  <c r="L67" i="1" s="1"/>
  <c r="C61" i="1"/>
  <c r="L62" i="1" s="1"/>
  <c r="L63" i="1" s="1"/>
  <c r="C34" i="1"/>
  <c r="D34" i="1"/>
  <c r="E34" i="1"/>
  <c r="F34" i="1"/>
  <c r="G34" i="1"/>
  <c r="H34" i="1"/>
  <c r="I34" i="1"/>
  <c r="J34" i="1"/>
  <c r="K34" i="1"/>
  <c r="L34" i="1"/>
  <c r="M34" i="1"/>
  <c r="N34" i="1"/>
  <c r="O34" i="1"/>
  <c r="C35" i="1"/>
  <c r="D35" i="1"/>
  <c r="E35" i="1"/>
  <c r="F35" i="1"/>
  <c r="G35" i="1"/>
  <c r="H35" i="1"/>
  <c r="I35" i="1"/>
  <c r="J35" i="1"/>
  <c r="K35" i="1"/>
  <c r="L35" i="1"/>
  <c r="M35" i="1"/>
  <c r="N35" i="1"/>
  <c r="O35" i="1"/>
  <c r="C36" i="1"/>
  <c r="D36" i="1"/>
  <c r="E36" i="1"/>
  <c r="F36" i="1"/>
  <c r="G36" i="1"/>
  <c r="H36" i="1"/>
  <c r="I36" i="1"/>
  <c r="J36" i="1"/>
  <c r="K36" i="1"/>
  <c r="L36" i="1"/>
  <c r="M36" i="1"/>
  <c r="N36" i="1"/>
  <c r="O36" i="1"/>
  <c r="C37" i="1"/>
  <c r="D37" i="1"/>
  <c r="E37" i="1"/>
  <c r="F37" i="1"/>
  <c r="G37" i="1"/>
  <c r="H37" i="1"/>
  <c r="I37" i="1"/>
  <c r="J37" i="1"/>
  <c r="K37" i="1"/>
  <c r="L37" i="1"/>
  <c r="M37" i="1"/>
  <c r="N37" i="1"/>
  <c r="O37" i="1"/>
  <c r="D33" i="1"/>
  <c r="E33" i="1"/>
  <c r="F33" i="1"/>
  <c r="G33" i="1"/>
  <c r="H33" i="1"/>
  <c r="I33" i="1"/>
  <c r="J33" i="1"/>
  <c r="K33" i="1"/>
  <c r="L33" i="1"/>
  <c r="M33" i="1"/>
  <c r="N33" i="1"/>
  <c r="O33" i="1"/>
  <c r="C33" i="1"/>
  <c r="C27" i="1"/>
  <c r="D30" i="1"/>
  <c r="E30" i="1"/>
  <c r="F30" i="1"/>
  <c r="G30" i="1"/>
  <c r="H30" i="1"/>
  <c r="I30" i="1"/>
  <c r="J30" i="1"/>
  <c r="K30" i="1"/>
  <c r="L30" i="1"/>
  <c r="M30" i="1"/>
  <c r="N30" i="1"/>
  <c r="O30" i="1"/>
  <c r="D31" i="1"/>
  <c r="E31" i="1"/>
  <c r="F31" i="1"/>
  <c r="G31" i="1"/>
  <c r="H31" i="1"/>
  <c r="I31" i="1"/>
  <c r="J31" i="1"/>
  <c r="K31" i="1"/>
  <c r="L31" i="1"/>
  <c r="M31" i="1"/>
  <c r="N31" i="1"/>
  <c r="O31" i="1"/>
  <c r="C31" i="1"/>
  <c r="C30" i="1"/>
  <c r="D29" i="1"/>
  <c r="E29" i="1"/>
  <c r="F29" i="1"/>
  <c r="G29" i="1"/>
  <c r="H29" i="1"/>
  <c r="I29" i="1"/>
  <c r="J29" i="1"/>
  <c r="K29" i="1"/>
  <c r="L29" i="1"/>
  <c r="M29" i="1"/>
  <c r="N29" i="1"/>
  <c r="O29" i="1"/>
  <c r="C29" i="1"/>
  <c r="D28" i="1"/>
  <c r="E28" i="1"/>
  <c r="F28" i="1"/>
  <c r="G28" i="1"/>
  <c r="H28" i="1"/>
  <c r="I28" i="1"/>
  <c r="J28" i="1"/>
  <c r="K28" i="1"/>
  <c r="L28" i="1"/>
  <c r="M28" i="1"/>
  <c r="N28" i="1"/>
  <c r="O28" i="1"/>
  <c r="C28" i="1"/>
  <c r="D27" i="1"/>
  <c r="E27" i="1"/>
  <c r="F27" i="1"/>
  <c r="G27" i="1"/>
  <c r="H27" i="1"/>
  <c r="I27" i="1"/>
  <c r="J27" i="1"/>
  <c r="K27" i="1"/>
  <c r="L27" i="1"/>
  <c r="M27" i="1"/>
  <c r="N27" i="1"/>
  <c r="O27" i="1"/>
  <c r="D25" i="1"/>
  <c r="E25" i="1"/>
  <c r="F25" i="1"/>
  <c r="G25" i="1"/>
  <c r="H25" i="1"/>
  <c r="I25" i="1"/>
  <c r="J25" i="1"/>
  <c r="K25" i="1"/>
  <c r="L25" i="1"/>
  <c r="M25" i="1"/>
  <c r="N25" i="1"/>
  <c r="O25" i="1"/>
  <c r="C25" i="1"/>
  <c r="D24" i="1"/>
  <c r="E24" i="1"/>
  <c r="F24" i="1"/>
  <c r="G24" i="1"/>
  <c r="H24" i="1"/>
  <c r="I24" i="1"/>
  <c r="J24" i="1"/>
  <c r="K24" i="1"/>
  <c r="L24" i="1"/>
  <c r="M24" i="1"/>
  <c r="N24" i="1"/>
  <c r="O24" i="1"/>
  <c r="C24" i="1"/>
  <c r="C23" i="1"/>
  <c r="C22" i="1"/>
  <c r="D22" i="1"/>
  <c r="E22" i="1"/>
  <c r="F22" i="1"/>
  <c r="G22" i="1"/>
  <c r="H22" i="1"/>
  <c r="I22" i="1"/>
  <c r="J22" i="1"/>
  <c r="K22" i="1"/>
  <c r="L22" i="1"/>
  <c r="M22" i="1"/>
  <c r="N22" i="1"/>
  <c r="O22" i="1"/>
  <c r="D23" i="1"/>
  <c r="E23" i="1"/>
  <c r="F23" i="1"/>
  <c r="G23" i="1"/>
  <c r="H23" i="1"/>
  <c r="I23" i="1"/>
  <c r="J23" i="1"/>
  <c r="K23" i="1"/>
  <c r="L23" i="1"/>
  <c r="M23" i="1"/>
  <c r="N23" i="1"/>
  <c r="O23" i="1"/>
  <c r="D21" i="1"/>
  <c r="E21" i="1"/>
  <c r="F21" i="1"/>
  <c r="G21" i="1"/>
  <c r="H21" i="1"/>
  <c r="I21" i="1"/>
  <c r="J21" i="1"/>
  <c r="K21" i="1"/>
  <c r="L21" i="1"/>
  <c r="M21" i="1"/>
  <c r="N21" i="1"/>
  <c r="O21" i="1"/>
  <c r="C21" i="1"/>
  <c r="C19" i="1"/>
  <c r="D19" i="1"/>
  <c r="E19" i="1"/>
  <c r="F19" i="1"/>
  <c r="G19" i="1"/>
  <c r="H19" i="1"/>
  <c r="I19" i="1"/>
  <c r="J19" i="1"/>
  <c r="K19" i="1"/>
  <c r="L19" i="1"/>
  <c r="M19" i="1"/>
  <c r="N19" i="1"/>
  <c r="O19" i="1"/>
  <c r="D18" i="1"/>
  <c r="E18" i="1"/>
  <c r="F18" i="1"/>
  <c r="G18" i="1"/>
  <c r="H18" i="1"/>
  <c r="I18" i="1"/>
  <c r="J18" i="1"/>
  <c r="K18" i="1"/>
  <c r="L18" i="1"/>
  <c r="M18" i="1"/>
  <c r="N18" i="1"/>
  <c r="O18" i="1"/>
  <c r="C18" i="1"/>
  <c r="D17" i="1"/>
  <c r="E17" i="1"/>
  <c r="F17" i="1"/>
  <c r="G17" i="1"/>
  <c r="H17" i="1"/>
  <c r="I17" i="1"/>
  <c r="J17" i="1"/>
  <c r="K17" i="1"/>
  <c r="L17" i="1"/>
  <c r="M17" i="1"/>
  <c r="N17" i="1"/>
  <c r="O17" i="1"/>
  <c r="C17" i="1"/>
  <c r="D16" i="1"/>
  <c r="E16" i="1"/>
  <c r="F16" i="1"/>
  <c r="G16" i="1"/>
  <c r="H16" i="1"/>
  <c r="I16" i="1"/>
  <c r="J16" i="1"/>
  <c r="K16" i="1"/>
  <c r="L16" i="1"/>
  <c r="M16" i="1"/>
  <c r="N16" i="1"/>
  <c r="O16" i="1"/>
  <c r="C16" i="1"/>
  <c r="D15" i="1"/>
  <c r="E15" i="1"/>
  <c r="F15" i="1"/>
  <c r="G15" i="1"/>
  <c r="H15" i="1"/>
  <c r="I15" i="1"/>
  <c r="J15" i="1"/>
  <c r="K15" i="1"/>
  <c r="L15" i="1"/>
  <c r="M15" i="1"/>
  <c r="N15" i="1"/>
  <c r="O15" i="1"/>
  <c r="C15" i="1"/>
  <c r="C14" i="1" l="1"/>
  <c r="C20" i="1"/>
  <c r="C26" i="1"/>
  <c r="C32" i="1"/>
  <c r="L68" i="1"/>
  <c r="C70" i="1" l="1"/>
  <c r="C72" i="1" s="1"/>
</calcChain>
</file>

<file path=xl/sharedStrings.xml><?xml version="1.0" encoding="utf-8"?>
<sst xmlns="http://schemas.openxmlformats.org/spreadsheetml/2006/main" count="57" uniqueCount="28">
  <si>
    <t>Data Collection</t>
  </si>
  <si>
    <t>Number of the tanks</t>
  </si>
  <si>
    <t>Volume of the tanks (M3)</t>
  </si>
  <si>
    <t>Flanges</t>
  </si>
  <si>
    <t>Threaded</t>
  </si>
  <si>
    <t>Other fitting</t>
  </si>
  <si>
    <t>Valves</t>
  </si>
  <si>
    <t>Regulator etc</t>
  </si>
  <si>
    <t>Number of connections ( inch )</t>
  </si>
  <si>
    <t>Number of connections (MM)</t>
  </si>
  <si>
    <t>length</t>
  </si>
  <si>
    <t>price</t>
  </si>
  <si>
    <t>Total Number of Elements</t>
  </si>
  <si>
    <t>Rate of The failures non detected</t>
  </si>
  <si>
    <t>Leak Rate per Item</t>
  </si>
  <si>
    <t xml:space="preserve">Per Year </t>
  </si>
  <si>
    <t xml:space="preserve">Per Month </t>
  </si>
  <si>
    <t>Transmitter stop duration in sec</t>
  </si>
  <si>
    <t>Emission of gas from connections (M3)</t>
  </si>
  <si>
    <t>Emission of gas from tanks (M3)</t>
  </si>
  <si>
    <t>Pressure of the tanks (bars)</t>
  </si>
  <si>
    <t>Total Gas in Tanks  (barM3)</t>
  </si>
  <si>
    <t>Detection failure rate</t>
  </si>
  <si>
    <t>If you have Transmitter to control emission</t>
  </si>
  <si>
    <t>If you have detector to detect emission</t>
  </si>
  <si>
    <t>Total Length of the line to follow</t>
  </si>
  <si>
    <t>Speed of sniffing</t>
  </si>
  <si>
    <t>Duration to control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</si>
</sst>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164" formatCode="0\ "/>
    <numFmt numFmtId="165" formatCode="#,##0\ &quot;mm&quot;"/>
    <numFmt numFmtId="166" formatCode="#,##0\ &quot;mm/s&quot;"/>
    <numFmt numFmtId="167" formatCode="0.0\ &quot;h&quot;"/>
    <numFmt numFmtId="168" formatCode="0.0\ &quot;l/s&quot;"/>
    <numFmt numFmtId="169" formatCode="_(&quot;$&quot;* #,##0_);_(&quot;$&quot;* \(#,##0\);_(&quot;$&quot;* &quot;-&quot;??_);_(@_)"/>
  </numFmts>
  <fonts count="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1">
    <xf numFmtId="0" fontId="0" fillId="0" borderId="0" xfId="0"/>
    <xf numFmtId="0" fontId="2" fillId="0" borderId="0" xfId="0" applyFont="1"/>
    <xf numFmtId="0" fontId="0" fillId="0" borderId="0" xfId="0" applyAlignment="1">
      <alignment horizontal="left"/>
    </xf>
    <xf numFmtId="0" fontId="6" fillId="0" borderId="0" xfId="0" applyFont="1"/>
    <xf numFmtId="164" fontId="2" fillId="0" borderId="3" xfId="0" applyNumberFormat="1" applyFont="1" applyBorder="1"/>
    <xf numFmtId="164" fontId="2" fillId="0" borderId="4" xfId="0" applyNumberFormat="1" applyFont="1" applyBorder="1"/>
    <xf numFmtId="0" fontId="0" fillId="0" borderId="5" xfId="0" applyBorder="1" applyAlignment="1">
      <alignment horizontal="left" indent="2"/>
    </xf>
    <xf numFmtId="0" fontId="0" fillId="0" borderId="6" xfId="0" applyBorder="1"/>
    <xf numFmtId="0" fontId="0" fillId="0" borderId="7" xfId="0" applyBorder="1" applyAlignment="1">
      <alignment horizontal="left" indent="2"/>
    </xf>
    <xf numFmtId="0" fontId="0" fillId="0" borderId="8" xfId="0" applyBorder="1"/>
    <xf numFmtId="0" fontId="0" fillId="0" borderId="9" xfId="0" applyBorder="1"/>
    <xf numFmtId="0" fontId="0" fillId="0" borderId="5" xfId="0" applyBorder="1"/>
    <xf numFmtId="0" fontId="0" fillId="0" borderId="7" xfId="0" applyBorder="1"/>
    <xf numFmtId="0" fontId="2" fillId="0" borderId="1" xfId="0" applyFont="1" applyBorder="1"/>
    <xf numFmtId="0" fontId="0" fillId="0" borderId="0" xfId="0" applyProtection="1">
      <protection locked="0"/>
    </xf>
    <xf numFmtId="0" fontId="0" fillId="0" borderId="6" xfId="0" applyBorder="1" applyProtection="1">
      <protection locked="0"/>
    </xf>
    <xf numFmtId="0" fontId="2" fillId="0" borderId="10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3" fillId="0" borderId="5" xfId="0" applyFont="1" applyBorder="1"/>
    <xf numFmtId="0" fontId="0" fillId="2" borderId="0" xfId="0" applyFill="1"/>
    <xf numFmtId="0" fontId="0" fillId="2" borderId="6" xfId="0" applyFill="1" applyBorder="1"/>
    <xf numFmtId="0" fontId="0" fillId="4" borderId="2" xfId="0" applyFill="1" applyBorder="1" applyProtection="1">
      <protection locked="0"/>
    </xf>
    <xf numFmtId="0" fontId="0" fillId="4" borderId="3" xfId="0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5" xfId="0" applyFill="1" applyBorder="1" applyProtection="1">
      <protection locked="0"/>
    </xf>
    <xf numFmtId="0" fontId="0" fillId="4" borderId="0" xfId="0" applyFill="1" applyProtection="1">
      <protection locked="0"/>
    </xf>
    <xf numFmtId="0" fontId="0" fillId="4" borderId="6" xfId="0" applyFill="1" applyBorder="1" applyProtection="1">
      <protection locked="0"/>
    </xf>
    <xf numFmtId="0" fontId="0" fillId="4" borderId="7" xfId="0" applyFill="1" applyBorder="1" applyProtection="1">
      <protection locked="0"/>
    </xf>
    <xf numFmtId="0" fontId="0" fillId="4" borderId="8" xfId="0" applyFill="1" applyBorder="1" applyProtection="1">
      <protection locked="0"/>
    </xf>
    <xf numFmtId="0" fontId="0" fillId="4" borderId="9" xfId="0" applyFill="1" applyBorder="1" applyProtection="1">
      <protection locked="0"/>
    </xf>
    <xf numFmtId="0" fontId="3" fillId="4" borderId="0" xfId="0" applyFont="1" applyFill="1" applyProtection="1">
      <protection locked="0"/>
    </xf>
    <xf numFmtId="169" fontId="0" fillId="0" borderId="0" xfId="1" applyNumberFormat="1" applyFont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3" fontId="0" fillId="0" borderId="0" xfId="0" applyNumberFormat="1" applyAlignment="1">
      <alignment horizontal="right"/>
    </xf>
    <xf numFmtId="3" fontId="0" fillId="0" borderId="6" xfId="0" applyNumberFormat="1" applyBorder="1" applyAlignment="1">
      <alignment horizontal="right"/>
    </xf>
    <xf numFmtId="3" fontId="0" fillId="0" borderId="8" xfId="0" applyNumberFormat="1" applyBorder="1" applyAlignment="1">
      <alignment horizontal="right"/>
    </xf>
    <xf numFmtId="3" fontId="0" fillId="0" borderId="9" xfId="0" applyNumberFormat="1" applyBorder="1" applyAlignment="1">
      <alignment horizontal="right"/>
    </xf>
    <xf numFmtId="0" fontId="0" fillId="0" borderId="0" xfId="0" applyAlignment="1">
      <alignment horizontal="center"/>
    </xf>
    <xf numFmtId="0" fontId="0" fillId="0" borderId="6" xfId="0" applyBorder="1" applyAlignment="1">
      <alignment horizontal="center"/>
    </xf>
    <xf numFmtId="10" fontId="0" fillId="0" borderId="8" xfId="0" applyNumberForma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9" fontId="3" fillId="0" borderId="11" xfId="0" applyNumberFormat="1" applyFont="1" applyBorder="1" applyAlignment="1" applyProtection="1">
      <alignment horizontal="center"/>
      <protection locked="0"/>
    </xf>
    <xf numFmtId="0" fontId="3" fillId="0" borderId="11" xfId="0" applyFont="1" applyBorder="1" applyAlignment="1" applyProtection="1">
      <alignment horizontal="center"/>
      <protection locked="0"/>
    </xf>
    <xf numFmtId="0" fontId="3" fillId="0" borderId="12" xfId="0" applyFont="1" applyBorder="1" applyAlignment="1" applyProtection="1">
      <alignment horizontal="center"/>
      <protection locked="0"/>
    </xf>
    <xf numFmtId="168" fontId="2" fillId="0" borderId="11" xfId="0" applyNumberFormat="1" applyFont="1" applyBorder="1" applyAlignment="1">
      <alignment horizontal="center"/>
    </xf>
    <xf numFmtId="168" fontId="2" fillId="0" borderId="12" xfId="0" applyNumberFormat="1" applyFont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165" fontId="0" fillId="0" borderId="3" xfId="0" applyNumberFormat="1" applyBorder="1" applyAlignment="1">
      <alignment horizontal="center"/>
    </xf>
    <xf numFmtId="165" fontId="0" fillId="0" borderId="4" xfId="0" applyNumberFormat="1" applyBorder="1" applyAlignment="1">
      <alignment horizontal="center"/>
    </xf>
    <xf numFmtId="166" fontId="0" fillId="0" borderId="0" xfId="0" applyNumberFormat="1" applyAlignment="1">
      <alignment horizontal="center"/>
    </xf>
    <xf numFmtId="166" fontId="0" fillId="0" borderId="6" xfId="0" applyNumberFormat="1" applyBorder="1" applyAlignment="1">
      <alignment horizontal="center"/>
    </xf>
    <xf numFmtId="167" fontId="0" fillId="0" borderId="8" xfId="0" applyNumberFormat="1" applyBorder="1" applyAlignment="1">
      <alignment horizontal="center"/>
    </xf>
    <xf numFmtId="167" fontId="0" fillId="0" borderId="9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</cellXfs>
  <cellStyles count="2">
    <cellStyle name="Currency" xfId="1" builtinId="4"/>
    <cellStyle name="Normal" xfId="0" builtinId="0"/>
  </cellStyles>
  <dxfs count="4">
    <dxf>
      <fill>
        <patternFill>
          <bgColor theme="1"/>
        </patternFill>
      </fill>
    </dxf>
    <dxf>
      <fill>
        <patternFill>
          <bgColor theme="6" tint="0.79998168889431442"/>
        </patternFill>
      </fill>
    </dxf>
    <dxf>
      <font>
        <color rgb="FFC0C0C0"/>
      </font>
      <fill>
        <patternFill>
          <bgColor rgb="FFC0C0C0"/>
        </patternFill>
      </fill>
    </dxf>
    <dxf>
      <fill>
        <patternFill>
          <bgColor theme="9" tint="0.79998168889431442"/>
        </patternFill>
      </fill>
    </dxf>
  </dxfs>
  <tableStyles count="0" defaultTableStyle="TableStyleMedium2" defaultPivotStyle="PivotStyleLight16"/>
  <colors>
    <mruColors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6FCAA8-E24D-43EC-BDFC-8ACCBF88E8D8}">
  <sheetPr codeName="Sheet1"/>
  <dimension ref="B1:Q73"/>
  <sheetViews>
    <sheetView showGridLines="0" tabSelected="1" topLeftCell="A38" zoomScale="85" zoomScaleNormal="85" workbookViewId="0">
      <selection activeCell="Q43" sqref="Q43"/>
    </sheetView>
  </sheetViews>
  <sheetFormatPr defaultRowHeight="15" x14ac:dyDescent="0.25"/>
  <cols>
    <col min="2" max="2" width="31" bestFit="1" customWidth="1"/>
    <col min="3" max="3" width="10.140625" bestFit="1" customWidth="1"/>
    <col min="4" max="5" width="4.7109375" customWidth="1"/>
    <col min="6" max="6" width="5.28515625" bestFit="1" customWidth="1"/>
    <col min="7" max="9" width="4.7109375" customWidth="1"/>
    <col min="10" max="10" width="6" bestFit="1" customWidth="1"/>
    <col min="11" max="11" width="5.28515625" bestFit="1" customWidth="1"/>
    <col min="12" max="12" width="4.7109375" customWidth="1"/>
    <col min="13" max="15" width="4.85546875" bestFit="1" customWidth="1"/>
    <col min="17" max="17" width="20.85546875" customWidth="1"/>
  </cols>
  <sheetData>
    <row r="1" spans="2:15" hidden="1" x14ac:dyDescent="0.25">
      <c r="B1">
        <v>1</v>
      </c>
      <c r="C1">
        <v>25</v>
      </c>
      <c r="D1">
        <v>79.400000000000006</v>
      </c>
      <c r="E1">
        <v>38</v>
      </c>
      <c r="F1">
        <v>100</v>
      </c>
      <c r="H1">
        <v>1</v>
      </c>
      <c r="I1">
        <v>108</v>
      </c>
      <c r="J1">
        <v>49.3</v>
      </c>
      <c r="K1">
        <v>100</v>
      </c>
    </row>
    <row r="2" spans="2:15" hidden="1" x14ac:dyDescent="0.25">
      <c r="B2">
        <v>2</v>
      </c>
      <c r="C2">
        <v>50</v>
      </c>
      <c r="D2">
        <v>120.7</v>
      </c>
      <c r="E2">
        <v>78</v>
      </c>
      <c r="F2">
        <v>200</v>
      </c>
      <c r="H2">
        <v>2</v>
      </c>
      <c r="I2">
        <v>152</v>
      </c>
      <c r="J2">
        <v>77.7</v>
      </c>
      <c r="K2">
        <v>200</v>
      </c>
    </row>
    <row r="3" spans="2:15" hidden="1" x14ac:dyDescent="0.25">
      <c r="B3">
        <v>3</v>
      </c>
      <c r="C3">
        <v>80</v>
      </c>
      <c r="D3">
        <v>152.4</v>
      </c>
      <c r="E3">
        <v>108</v>
      </c>
      <c r="F3">
        <v>300</v>
      </c>
      <c r="H3">
        <v>3</v>
      </c>
      <c r="I3">
        <v>191</v>
      </c>
      <c r="J3">
        <v>108</v>
      </c>
      <c r="K3">
        <v>300</v>
      </c>
    </row>
    <row r="4" spans="2:15" hidden="1" x14ac:dyDescent="0.25">
      <c r="B4">
        <v>4</v>
      </c>
      <c r="C4">
        <v>100</v>
      </c>
      <c r="D4">
        <v>190.5</v>
      </c>
      <c r="E4">
        <v>135</v>
      </c>
      <c r="F4">
        <v>400</v>
      </c>
      <c r="H4">
        <v>4</v>
      </c>
      <c r="I4">
        <v>229</v>
      </c>
      <c r="J4">
        <v>134.9</v>
      </c>
      <c r="K4">
        <v>400</v>
      </c>
    </row>
    <row r="5" spans="2:15" hidden="1" x14ac:dyDescent="0.25">
      <c r="B5">
        <v>5</v>
      </c>
      <c r="C5">
        <v>125</v>
      </c>
      <c r="D5">
        <v>215.9</v>
      </c>
      <c r="E5">
        <v>164</v>
      </c>
      <c r="F5">
        <v>500</v>
      </c>
      <c r="H5">
        <v>5</v>
      </c>
      <c r="I5">
        <v>254</v>
      </c>
      <c r="J5">
        <v>163.6</v>
      </c>
      <c r="K5">
        <v>500</v>
      </c>
    </row>
    <row r="6" spans="2:15" hidden="1" x14ac:dyDescent="0.25">
      <c r="B6">
        <v>6</v>
      </c>
      <c r="C6">
        <v>150</v>
      </c>
      <c r="D6">
        <v>241.3</v>
      </c>
      <c r="E6">
        <v>192</v>
      </c>
      <c r="F6">
        <v>600</v>
      </c>
      <c r="H6">
        <v>6</v>
      </c>
      <c r="I6">
        <v>279</v>
      </c>
      <c r="J6">
        <v>192</v>
      </c>
      <c r="K6">
        <v>600</v>
      </c>
    </row>
    <row r="7" spans="2:15" hidden="1" x14ac:dyDescent="0.25">
      <c r="B7">
        <v>7</v>
      </c>
      <c r="C7">
        <v>200</v>
      </c>
      <c r="D7">
        <v>298.5</v>
      </c>
      <c r="E7">
        <v>246</v>
      </c>
      <c r="F7">
        <v>800</v>
      </c>
      <c r="H7">
        <v>8</v>
      </c>
      <c r="I7">
        <v>343</v>
      </c>
      <c r="J7">
        <v>246</v>
      </c>
      <c r="K7">
        <v>800</v>
      </c>
    </row>
    <row r="8" spans="2:15" hidden="1" x14ac:dyDescent="0.25">
      <c r="B8">
        <v>8</v>
      </c>
      <c r="C8">
        <v>250</v>
      </c>
      <c r="D8">
        <v>362</v>
      </c>
      <c r="E8">
        <v>305</v>
      </c>
      <c r="F8">
        <v>1000</v>
      </c>
      <c r="H8">
        <v>10</v>
      </c>
      <c r="I8">
        <v>406</v>
      </c>
      <c r="J8">
        <v>305</v>
      </c>
      <c r="K8">
        <v>1000</v>
      </c>
    </row>
    <row r="9" spans="2:15" hidden="1" x14ac:dyDescent="0.25">
      <c r="B9">
        <v>9</v>
      </c>
      <c r="C9">
        <v>300</v>
      </c>
      <c r="D9">
        <v>431.8</v>
      </c>
      <c r="E9">
        <v>365</v>
      </c>
      <c r="F9">
        <v>1200</v>
      </c>
      <c r="H9">
        <v>12</v>
      </c>
      <c r="I9">
        <v>483</v>
      </c>
      <c r="J9">
        <v>365</v>
      </c>
      <c r="K9">
        <v>1200</v>
      </c>
    </row>
    <row r="10" spans="2:15" hidden="1" x14ac:dyDescent="0.25">
      <c r="B10">
        <v>10</v>
      </c>
      <c r="C10">
        <v>350</v>
      </c>
      <c r="D10">
        <v>476.3</v>
      </c>
      <c r="E10">
        <v>400</v>
      </c>
      <c r="F10">
        <v>1500</v>
      </c>
      <c r="H10">
        <v>14</v>
      </c>
      <c r="I10">
        <v>533</v>
      </c>
      <c r="J10">
        <v>400</v>
      </c>
      <c r="K10">
        <v>1500</v>
      </c>
    </row>
    <row r="11" spans="2:15" hidden="1" x14ac:dyDescent="0.25">
      <c r="B11">
        <v>11</v>
      </c>
      <c r="C11">
        <v>400</v>
      </c>
      <c r="D11">
        <v>539.79999999999995</v>
      </c>
      <c r="E11">
        <v>457</v>
      </c>
      <c r="F11">
        <v>2000</v>
      </c>
      <c r="H11">
        <v>16</v>
      </c>
      <c r="I11">
        <v>597</v>
      </c>
      <c r="J11">
        <v>457</v>
      </c>
      <c r="K11">
        <v>2000</v>
      </c>
    </row>
    <row r="12" spans="2:15" hidden="1" x14ac:dyDescent="0.25">
      <c r="B12">
        <v>12</v>
      </c>
      <c r="C12">
        <v>450</v>
      </c>
      <c r="D12">
        <v>577.9</v>
      </c>
      <c r="E12">
        <v>505</v>
      </c>
      <c r="F12">
        <v>2500</v>
      </c>
      <c r="H12">
        <v>18</v>
      </c>
      <c r="I12">
        <v>635</v>
      </c>
      <c r="J12">
        <v>505</v>
      </c>
      <c r="K12">
        <v>2500</v>
      </c>
    </row>
    <row r="13" spans="2:15" hidden="1" x14ac:dyDescent="0.25">
      <c r="B13">
        <v>13</v>
      </c>
      <c r="C13">
        <v>500</v>
      </c>
      <c r="D13">
        <v>635</v>
      </c>
      <c r="E13">
        <v>559</v>
      </c>
      <c r="F13">
        <v>3000</v>
      </c>
      <c r="H13">
        <v>20</v>
      </c>
      <c r="I13">
        <v>699</v>
      </c>
      <c r="J13">
        <v>559</v>
      </c>
      <c r="K13">
        <v>3000</v>
      </c>
    </row>
    <row r="14" spans="2:15" hidden="1" x14ac:dyDescent="0.25">
      <c r="B14" s="1" t="s">
        <v>10</v>
      </c>
      <c r="C14">
        <f>SUM(C15:O19)</f>
        <v>326252</v>
      </c>
    </row>
    <row r="15" spans="2:15" hidden="1" x14ac:dyDescent="0.25">
      <c r="B15" t="s">
        <v>3</v>
      </c>
      <c r="C15">
        <f t="shared" ref="C15:O15" si="0">C47*VLOOKUP(C46,$H$1:$I$13,2,0)</f>
        <v>2160</v>
      </c>
      <c r="D15">
        <f t="shared" si="0"/>
        <v>0</v>
      </c>
      <c r="E15">
        <f t="shared" si="0"/>
        <v>0</v>
      </c>
      <c r="F15">
        <f t="shared" si="0"/>
        <v>9160</v>
      </c>
      <c r="G15">
        <f t="shared" si="0"/>
        <v>0</v>
      </c>
      <c r="H15">
        <f t="shared" si="0"/>
        <v>16740</v>
      </c>
      <c r="I15">
        <f t="shared" si="0"/>
        <v>0</v>
      </c>
      <c r="J15">
        <f t="shared" si="0"/>
        <v>0</v>
      </c>
      <c r="K15">
        <f t="shared" si="0"/>
        <v>24150</v>
      </c>
      <c r="L15">
        <f t="shared" si="0"/>
        <v>53300</v>
      </c>
      <c r="M15">
        <f t="shared" si="0"/>
        <v>0</v>
      </c>
      <c r="N15">
        <f t="shared" si="0"/>
        <v>0</v>
      </c>
      <c r="O15">
        <f t="shared" si="0"/>
        <v>0</v>
      </c>
    </row>
    <row r="16" spans="2:15" hidden="1" x14ac:dyDescent="0.25">
      <c r="B16" s="2" t="s">
        <v>4</v>
      </c>
      <c r="C16">
        <f t="shared" ref="C16:O16" si="1">C48*VLOOKUP(C$46,$H$1:$J$13,3,0)</f>
        <v>986</v>
      </c>
      <c r="D16">
        <f t="shared" si="1"/>
        <v>0</v>
      </c>
      <c r="E16">
        <f t="shared" si="1"/>
        <v>0</v>
      </c>
      <c r="F16">
        <f t="shared" si="1"/>
        <v>0</v>
      </c>
      <c r="G16">
        <f t="shared" si="1"/>
        <v>0</v>
      </c>
      <c r="H16">
        <f t="shared" si="1"/>
        <v>9600</v>
      </c>
      <c r="I16">
        <f t="shared" si="1"/>
        <v>0</v>
      </c>
      <c r="J16">
        <f t="shared" si="1"/>
        <v>3050</v>
      </c>
      <c r="K16">
        <f t="shared" si="1"/>
        <v>0</v>
      </c>
      <c r="L16">
        <f t="shared" si="1"/>
        <v>0</v>
      </c>
      <c r="M16">
        <f t="shared" si="1"/>
        <v>0</v>
      </c>
      <c r="N16">
        <f t="shared" si="1"/>
        <v>0</v>
      </c>
      <c r="O16">
        <f t="shared" si="1"/>
        <v>0</v>
      </c>
    </row>
    <row r="17" spans="2:15" hidden="1" x14ac:dyDescent="0.25">
      <c r="B17" s="2" t="s">
        <v>5</v>
      </c>
      <c r="C17">
        <f t="shared" ref="C17:O17" si="2">C49*VLOOKUP(C$46,$H$1:$J$13,3,0)*2</f>
        <v>1972</v>
      </c>
      <c r="D17">
        <f t="shared" si="2"/>
        <v>0</v>
      </c>
      <c r="E17">
        <f t="shared" si="2"/>
        <v>0</v>
      </c>
      <c r="F17">
        <f t="shared" si="2"/>
        <v>0</v>
      </c>
      <c r="G17">
        <f t="shared" si="2"/>
        <v>0</v>
      </c>
      <c r="H17">
        <f t="shared" si="2"/>
        <v>0</v>
      </c>
      <c r="I17">
        <f t="shared" si="2"/>
        <v>0</v>
      </c>
      <c r="J17">
        <f t="shared" si="2"/>
        <v>0</v>
      </c>
      <c r="K17">
        <f t="shared" si="2"/>
        <v>0</v>
      </c>
      <c r="L17">
        <f t="shared" si="2"/>
        <v>0</v>
      </c>
      <c r="M17">
        <f t="shared" si="2"/>
        <v>0</v>
      </c>
      <c r="N17">
        <f t="shared" si="2"/>
        <v>0</v>
      </c>
      <c r="O17">
        <f t="shared" si="2"/>
        <v>0</v>
      </c>
    </row>
    <row r="18" spans="2:15" hidden="1" x14ac:dyDescent="0.25">
      <c r="B18" s="2" t="s">
        <v>6</v>
      </c>
      <c r="C18">
        <f t="shared" ref="C18:O18" si="3">C50*VLOOKUP(C$46,$H$1:$J$13,3,0)*3</f>
        <v>2958</v>
      </c>
      <c r="D18">
        <f t="shared" si="3"/>
        <v>0</v>
      </c>
      <c r="E18">
        <f t="shared" si="3"/>
        <v>0</v>
      </c>
      <c r="F18">
        <f t="shared" si="3"/>
        <v>8094</v>
      </c>
      <c r="G18">
        <f t="shared" si="3"/>
        <v>0</v>
      </c>
      <c r="H18">
        <f t="shared" si="3"/>
        <v>17280</v>
      </c>
      <c r="I18">
        <f t="shared" si="3"/>
        <v>0</v>
      </c>
      <c r="J18">
        <f t="shared" si="3"/>
        <v>27450</v>
      </c>
      <c r="K18">
        <f t="shared" si="3"/>
        <v>0</v>
      </c>
      <c r="L18">
        <f t="shared" si="3"/>
        <v>60000</v>
      </c>
      <c r="M18">
        <f t="shared" si="3"/>
        <v>0</v>
      </c>
      <c r="N18">
        <f t="shared" si="3"/>
        <v>0</v>
      </c>
      <c r="O18">
        <f t="shared" si="3"/>
        <v>0</v>
      </c>
    </row>
    <row r="19" spans="2:15" hidden="1" x14ac:dyDescent="0.25">
      <c r="B19" s="2" t="s">
        <v>7</v>
      </c>
      <c r="C19">
        <f t="shared" ref="C19:O19" si="4">C51*VLOOKUP(C$46,$H$1:$J$13,3,0)*3</f>
        <v>2958</v>
      </c>
      <c r="D19">
        <f t="shared" si="4"/>
        <v>0</v>
      </c>
      <c r="E19">
        <f t="shared" si="4"/>
        <v>0</v>
      </c>
      <c r="F19">
        <f t="shared" si="4"/>
        <v>8094</v>
      </c>
      <c r="G19">
        <f t="shared" si="4"/>
        <v>0</v>
      </c>
      <c r="H19">
        <f t="shared" si="4"/>
        <v>0</v>
      </c>
      <c r="I19">
        <f t="shared" si="4"/>
        <v>0</v>
      </c>
      <c r="J19">
        <f t="shared" si="4"/>
        <v>18300</v>
      </c>
      <c r="K19">
        <f t="shared" si="4"/>
        <v>0</v>
      </c>
      <c r="L19">
        <f t="shared" si="4"/>
        <v>60000</v>
      </c>
      <c r="M19">
        <f t="shared" si="4"/>
        <v>0</v>
      </c>
      <c r="N19">
        <f t="shared" si="4"/>
        <v>0</v>
      </c>
      <c r="O19">
        <f t="shared" si="4"/>
        <v>0</v>
      </c>
    </row>
    <row r="20" spans="2:15" hidden="1" x14ac:dyDescent="0.25">
      <c r="B20" s="1" t="s">
        <v>11</v>
      </c>
      <c r="C20">
        <f>SUM(C21:O25)</f>
        <v>889000</v>
      </c>
    </row>
    <row r="21" spans="2:15" hidden="1" x14ac:dyDescent="0.25">
      <c r="B21" t="s">
        <v>3</v>
      </c>
      <c r="C21" s="3">
        <f t="shared" ref="C21:O21" si="5">C47*VLOOKUP(C$46,$H$1:$K$13,4,0)</f>
        <v>2000</v>
      </c>
      <c r="D21" s="3">
        <f t="shared" si="5"/>
        <v>0</v>
      </c>
      <c r="E21" s="3">
        <f t="shared" si="5"/>
        <v>0</v>
      </c>
      <c r="F21" s="3">
        <f t="shared" si="5"/>
        <v>16000</v>
      </c>
      <c r="G21" s="3">
        <f t="shared" si="5"/>
        <v>0</v>
      </c>
      <c r="H21" s="3">
        <f t="shared" si="5"/>
        <v>36000</v>
      </c>
      <c r="I21" s="3">
        <f t="shared" si="5"/>
        <v>0</v>
      </c>
      <c r="J21" s="3">
        <f t="shared" si="5"/>
        <v>0</v>
      </c>
      <c r="K21" s="3">
        <f t="shared" si="5"/>
        <v>60000</v>
      </c>
      <c r="L21" s="3">
        <f t="shared" si="5"/>
        <v>150000</v>
      </c>
      <c r="M21" s="3">
        <f t="shared" si="5"/>
        <v>0</v>
      </c>
      <c r="N21" s="3">
        <f t="shared" si="5"/>
        <v>0</v>
      </c>
      <c r="O21" s="3">
        <f t="shared" si="5"/>
        <v>0</v>
      </c>
    </row>
    <row r="22" spans="2:15" hidden="1" x14ac:dyDescent="0.25">
      <c r="B22" s="2" t="s">
        <v>4</v>
      </c>
      <c r="C22" s="3">
        <f t="shared" ref="C22:O22" si="6">C48*VLOOKUP(C$46,$H$1:$K$13,4,0)</f>
        <v>2000</v>
      </c>
      <c r="D22" s="3">
        <f t="shared" si="6"/>
        <v>0</v>
      </c>
      <c r="E22" s="3">
        <f t="shared" si="6"/>
        <v>0</v>
      </c>
      <c r="F22" s="3">
        <f t="shared" si="6"/>
        <v>0</v>
      </c>
      <c r="G22" s="3">
        <f t="shared" si="6"/>
        <v>0</v>
      </c>
      <c r="H22" s="3">
        <f t="shared" si="6"/>
        <v>30000</v>
      </c>
      <c r="I22" s="3">
        <f t="shared" si="6"/>
        <v>0</v>
      </c>
      <c r="J22" s="3">
        <f t="shared" si="6"/>
        <v>10000</v>
      </c>
      <c r="K22" s="3">
        <f t="shared" si="6"/>
        <v>0</v>
      </c>
      <c r="L22" s="3">
        <f t="shared" si="6"/>
        <v>0</v>
      </c>
      <c r="M22" s="3">
        <f t="shared" si="6"/>
        <v>0</v>
      </c>
      <c r="N22" s="3">
        <f t="shared" si="6"/>
        <v>0</v>
      </c>
      <c r="O22" s="3">
        <f t="shared" si="6"/>
        <v>0</v>
      </c>
    </row>
    <row r="23" spans="2:15" hidden="1" x14ac:dyDescent="0.25">
      <c r="B23" s="2" t="s">
        <v>5</v>
      </c>
      <c r="C23" s="3">
        <f t="shared" ref="C23:O23" si="7">C49*VLOOKUP(C$46,$H$1:$K$13,4,0)</f>
        <v>2000</v>
      </c>
      <c r="D23" s="3">
        <f t="shared" si="7"/>
        <v>0</v>
      </c>
      <c r="E23" s="3">
        <f t="shared" si="7"/>
        <v>0</v>
      </c>
      <c r="F23" s="3">
        <f t="shared" si="7"/>
        <v>0</v>
      </c>
      <c r="G23" s="3">
        <f t="shared" si="7"/>
        <v>0</v>
      </c>
      <c r="H23" s="3">
        <f t="shared" si="7"/>
        <v>0</v>
      </c>
      <c r="I23" s="3">
        <f t="shared" si="7"/>
        <v>0</v>
      </c>
      <c r="J23" s="3">
        <f t="shared" si="7"/>
        <v>0</v>
      </c>
      <c r="K23" s="3">
        <f t="shared" si="7"/>
        <v>0</v>
      </c>
      <c r="L23" s="3">
        <f t="shared" si="7"/>
        <v>0</v>
      </c>
      <c r="M23" s="3">
        <f t="shared" si="7"/>
        <v>0</v>
      </c>
      <c r="N23" s="3">
        <f t="shared" si="7"/>
        <v>0</v>
      </c>
      <c r="O23" s="3">
        <f t="shared" si="7"/>
        <v>0</v>
      </c>
    </row>
    <row r="24" spans="2:15" hidden="1" x14ac:dyDescent="0.25">
      <c r="B24" s="2" t="s">
        <v>6</v>
      </c>
      <c r="C24" s="3">
        <f t="shared" ref="C24:O24" si="8">C50*VLOOKUP(C$46,$H$1:$K$13,4,0)*2</f>
        <v>4000</v>
      </c>
      <c r="D24" s="3">
        <f t="shared" si="8"/>
        <v>0</v>
      </c>
      <c r="E24" s="3">
        <f t="shared" si="8"/>
        <v>0</v>
      </c>
      <c r="F24" s="3">
        <f t="shared" si="8"/>
        <v>16000</v>
      </c>
      <c r="G24" s="3">
        <f t="shared" si="8"/>
        <v>0</v>
      </c>
      <c r="H24" s="3">
        <f t="shared" si="8"/>
        <v>36000</v>
      </c>
      <c r="I24" s="3">
        <f t="shared" si="8"/>
        <v>0</v>
      </c>
      <c r="J24" s="3">
        <f t="shared" si="8"/>
        <v>60000</v>
      </c>
      <c r="K24" s="3">
        <f t="shared" si="8"/>
        <v>0</v>
      </c>
      <c r="L24" s="3">
        <f t="shared" si="8"/>
        <v>150000</v>
      </c>
      <c r="M24" s="3">
        <f t="shared" si="8"/>
        <v>0</v>
      </c>
      <c r="N24" s="3">
        <f t="shared" si="8"/>
        <v>0</v>
      </c>
      <c r="O24" s="3">
        <f t="shared" si="8"/>
        <v>0</v>
      </c>
    </row>
    <row r="25" spans="2:15" hidden="1" x14ac:dyDescent="0.25">
      <c r="B25" s="2" t="s">
        <v>7</v>
      </c>
      <c r="C25" s="3">
        <f t="shared" ref="C25:O25" si="9">C51*VLOOKUP(C$46,$H$1:$K$13,4,0)*3</f>
        <v>6000</v>
      </c>
      <c r="D25" s="3">
        <f t="shared" si="9"/>
        <v>0</v>
      </c>
      <c r="E25" s="3">
        <f t="shared" si="9"/>
        <v>0</v>
      </c>
      <c r="F25" s="3">
        <f t="shared" si="9"/>
        <v>24000</v>
      </c>
      <c r="G25" s="3">
        <f t="shared" si="9"/>
        <v>0</v>
      </c>
      <c r="H25" s="3">
        <f t="shared" si="9"/>
        <v>0</v>
      </c>
      <c r="I25" s="3">
        <f t="shared" si="9"/>
        <v>0</v>
      </c>
      <c r="J25" s="3">
        <f t="shared" si="9"/>
        <v>60000</v>
      </c>
      <c r="K25" s="3">
        <f t="shared" si="9"/>
        <v>0</v>
      </c>
      <c r="L25" s="3">
        <f t="shared" si="9"/>
        <v>225000</v>
      </c>
      <c r="M25" s="3">
        <f t="shared" si="9"/>
        <v>0</v>
      </c>
      <c r="N25" s="3">
        <f t="shared" si="9"/>
        <v>0</v>
      </c>
      <c r="O25" s="3">
        <f t="shared" si="9"/>
        <v>0</v>
      </c>
    </row>
    <row r="26" spans="2:15" hidden="1" x14ac:dyDescent="0.25">
      <c r="B26" s="1" t="s">
        <v>10</v>
      </c>
      <c r="C26">
        <f>SUM(C27:O31)</f>
        <v>311626</v>
      </c>
    </row>
    <row r="27" spans="2:15" hidden="1" x14ac:dyDescent="0.25">
      <c r="B27" t="s">
        <v>3</v>
      </c>
      <c r="C27" s="3">
        <f t="shared" ref="C27:O27" si="10">C$54*VLOOKUP(C$53,$C$1:$F$13,2,0)</f>
        <v>1588</v>
      </c>
      <c r="D27" s="3">
        <f t="shared" si="10"/>
        <v>0</v>
      </c>
      <c r="E27" s="3">
        <f t="shared" si="10"/>
        <v>0</v>
      </c>
      <c r="F27" s="3">
        <f t="shared" si="10"/>
        <v>7620</v>
      </c>
      <c r="G27" s="3">
        <f t="shared" si="10"/>
        <v>0</v>
      </c>
      <c r="H27" s="3">
        <f t="shared" si="10"/>
        <v>14478</v>
      </c>
      <c r="I27" s="3">
        <f t="shared" si="10"/>
        <v>0</v>
      </c>
      <c r="J27" s="3">
        <f t="shared" si="10"/>
        <v>0</v>
      </c>
      <c r="K27" s="3">
        <f t="shared" si="10"/>
        <v>21590</v>
      </c>
      <c r="L27" s="3">
        <f t="shared" si="10"/>
        <v>47630</v>
      </c>
      <c r="M27" s="3">
        <f t="shared" si="10"/>
        <v>0</v>
      </c>
      <c r="N27" s="3">
        <f t="shared" si="10"/>
        <v>0</v>
      </c>
      <c r="O27" s="3">
        <f t="shared" si="10"/>
        <v>0</v>
      </c>
    </row>
    <row r="28" spans="2:15" hidden="1" x14ac:dyDescent="0.25">
      <c r="B28" s="2" t="s">
        <v>4</v>
      </c>
      <c r="C28" s="3">
        <f t="shared" ref="C28:O28" si="11">C55*VLOOKUP(C$53,$C$1:$F$13,3,0)</f>
        <v>760</v>
      </c>
      <c r="D28" s="3">
        <f t="shared" si="11"/>
        <v>0</v>
      </c>
      <c r="E28" s="3">
        <f t="shared" si="11"/>
        <v>0</v>
      </c>
      <c r="F28" s="3">
        <f t="shared" si="11"/>
        <v>0</v>
      </c>
      <c r="G28" s="3">
        <f t="shared" si="11"/>
        <v>0</v>
      </c>
      <c r="H28" s="3">
        <f t="shared" si="11"/>
        <v>9600</v>
      </c>
      <c r="I28" s="3">
        <f t="shared" si="11"/>
        <v>0</v>
      </c>
      <c r="J28" s="3">
        <f t="shared" si="11"/>
        <v>3050</v>
      </c>
      <c r="K28" s="3">
        <f t="shared" si="11"/>
        <v>0</v>
      </c>
      <c r="L28" s="3">
        <f t="shared" si="11"/>
        <v>0</v>
      </c>
      <c r="M28" s="3">
        <f t="shared" si="11"/>
        <v>0</v>
      </c>
      <c r="N28" s="3">
        <f t="shared" si="11"/>
        <v>0</v>
      </c>
      <c r="O28" s="3">
        <f t="shared" si="11"/>
        <v>0</v>
      </c>
    </row>
    <row r="29" spans="2:15" hidden="1" x14ac:dyDescent="0.25">
      <c r="B29" s="2" t="s">
        <v>5</v>
      </c>
      <c r="C29" s="3">
        <f t="shared" ref="C29:O29" si="12">C56*VLOOKUP(C$53,$C$1:$F$13,3,0)*2</f>
        <v>1520</v>
      </c>
      <c r="D29" s="3">
        <f t="shared" si="12"/>
        <v>0</v>
      </c>
      <c r="E29" s="3">
        <f t="shared" si="12"/>
        <v>0</v>
      </c>
      <c r="F29" s="3">
        <f t="shared" si="12"/>
        <v>0</v>
      </c>
      <c r="G29" s="3">
        <f t="shared" si="12"/>
        <v>0</v>
      </c>
      <c r="H29" s="3">
        <f t="shared" si="12"/>
        <v>0</v>
      </c>
      <c r="I29" s="3">
        <f t="shared" si="12"/>
        <v>0</v>
      </c>
      <c r="J29" s="3">
        <f t="shared" si="12"/>
        <v>0</v>
      </c>
      <c r="K29" s="3">
        <f t="shared" si="12"/>
        <v>0</v>
      </c>
      <c r="L29" s="3">
        <f t="shared" si="12"/>
        <v>0</v>
      </c>
      <c r="M29" s="3">
        <f t="shared" si="12"/>
        <v>0</v>
      </c>
      <c r="N29" s="3">
        <f t="shared" si="12"/>
        <v>0</v>
      </c>
      <c r="O29" s="3">
        <f t="shared" si="12"/>
        <v>0</v>
      </c>
    </row>
    <row r="30" spans="2:15" hidden="1" x14ac:dyDescent="0.25">
      <c r="B30" s="2" t="s">
        <v>6</v>
      </c>
      <c r="C30" s="3">
        <f t="shared" ref="C30:O30" si="13">C57*VLOOKUP(C$53,$C$1:$F$13,3,0)*3</f>
        <v>2280</v>
      </c>
      <c r="D30" s="3">
        <f t="shared" si="13"/>
        <v>0</v>
      </c>
      <c r="E30" s="3">
        <f t="shared" si="13"/>
        <v>0</v>
      </c>
      <c r="F30" s="3">
        <f t="shared" si="13"/>
        <v>8100</v>
      </c>
      <c r="G30" s="3">
        <f t="shared" si="13"/>
        <v>0</v>
      </c>
      <c r="H30" s="3">
        <f t="shared" si="13"/>
        <v>17280</v>
      </c>
      <c r="I30" s="3">
        <f t="shared" si="13"/>
        <v>0</v>
      </c>
      <c r="J30" s="3">
        <f t="shared" si="13"/>
        <v>27450</v>
      </c>
      <c r="K30" s="3">
        <f t="shared" si="13"/>
        <v>0</v>
      </c>
      <c r="L30" s="3">
        <f t="shared" si="13"/>
        <v>60000</v>
      </c>
      <c r="M30" s="3">
        <f t="shared" si="13"/>
        <v>0</v>
      </c>
      <c r="N30" s="3">
        <f t="shared" si="13"/>
        <v>0</v>
      </c>
      <c r="O30" s="3">
        <f t="shared" si="13"/>
        <v>0</v>
      </c>
    </row>
    <row r="31" spans="2:15" hidden="1" x14ac:dyDescent="0.25">
      <c r="B31" s="2" t="s">
        <v>7</v>
      </c>
      <c r="C31" s="3">
        <f t="shared" ref="C31:O31" si="14">C58*VLOOKUP(C$53,$C$1:$F$13,3,0)*3</f>
        <v>2280</v>
      </c>
      <c r="D31" s="3">
        <f t="shared" si="14"/>
        <v>0</v>
      </c>
      <c r="E31" s="3">
        <f t="shared" si="14"/>
        <v>0</v>
      </c>
      <c r="F31" s="3">
        <f t="shared" si="14"/>
        <v>8100</v>
      </c>
      <c r="G31" s="3">
        <f t="shared" si="14"/>
        <v>0</v>
      </c>
      <c r="H31" s="3">
        <f t="shared" si="14"/>
        <v>0</v>
      </c>
      <c r="I31" s="3">
        <f t="shared" si="14"/>
        <v>0</v>
      </c>
      <c r="J31" s="3">
        <f t="shared" si="14"/>
        <v>18300</v>
      </c>
      <c r="K31" s="3">
        <f t="shared" si="14"/>
        <v>0</v>
      </c>
      <c r="L31" s="3">
        <f t="shared" si="14"/>
        <v>60000</v>
      </c>
      <c r="M31" s="3">
        <f t="shared" si="14"/>
        <v>0</v>
      </c>
      <c r="N31" s="3">
        <f t="shared" si="14"/>
        <v>0</v>
      </c>
      <c r="O31" s="3">
        <f t="shared" si="14"/>
        <v>0</v>
      </c>
    </row>
    <row r="32" spans="2:15" hidden="1" x14ac:dyDescent="0.25">
      <c r="B32" s="1" t="s">
        <v>11</v>
      </c>
      <c r="C32">
        <f>SUM(C33:O37)</f>
        <v>546000</v>
      </c>
    </row>
    <row r="33" spans="2:15" hidden="1" x14ac:dyDescent="0.25">
      <c r="B33" t="s">
        <v>3</v>
      </c>
      <c r="C33">
        <f t="shared" ref="C33:O33" si="15">C54*VLOOKUP(C$53,$C$1:$F$13,4,0)</f>
        <v>2000</v>
      </c>
      <c r="D33">
        <f t="shared" si="15"/>
        <v>0</v>
      </c>
      <c r="E33">
        <f t="shared" si="15"/>
        <v>0</v>
      </c>
      <c r="F33">
        <f t="shared" si="15"/>
        <v>16000</v>
      </c>
      <c r="G33">
        <f t="shared" si="15"/>
        <v>0</v>
      </c>
      <c r="H33">
        <f t="shared" si="15"/>
        <v>36000</v>
      </c>
      <c r="I33">
        <f t="shared" si="15"/>
        <v>0</v>
      </c>
      <c r="J33">
        <f t="shared" si="15"/>
        <v>0</v>
      </c>
      <c r="K33">
        <f t="shared" si="15"/>
        <v>60000</v>
      </c>
      <c r="L33">
        <f t="shared" si="15"/>
        <v>150000</v>
      </c>
      <c r="M33">
        <f t="shared" si="15"/>
        <v>0</v>
      </c>
      <c r="N33">
        <f t="shared" si="15"/>
        <v>0</v>
      </c>
      <c r="O33">
        <f t="shared" si="15"/>
        <v>0</v>
      </c>
    </row>
    <row r="34" spans="2:15" hidden="1" x14ac:dyDescent="0.25">
      <c r="B34" s="2" t="s">
        <v>4</v>
      </c>
      <c r="C34">
        <f t="shared" ref="C34:O34" si="16">C55*VLOOKUP(C$53,$C$1:$F$13,4,0)</f>
        <v>2000</v>
      </c>
      <c r="D34">
        <f t="shared" si="16"/>
        <v>0</v>
      </c>
      <c r="E34">
        <f t="shared" si="16"/>
        <v>0</v>
      </c>
      <c r="F34">
        <f t="shared" si="16"/>
        <v>0</v>
      </c>
      <c r="G34">
        <f t="shared" si="16"/>
        <v>0</v>
      </c>
      <c r="H34">
        <f t="shared" si="16"/>
        <v>30000</v>
      </c>
      <c r="I34">
        <f t="shared" si="16"/>
        <v>0</v>
      </c>
      <c r="J34">
        <f t="shared" si="16"/>
        <v>10000</v>
      </c>
      <c r="K34">
        <f t="shared" si="16"/>
        <v>0</v>
      </c>
      <c r="L34">
        <f t="shared" si="16"/>
        <v>0</v>
      </c>
      <c r="M34">
        <f t="shared" si="16"/>
        <v>0</v>
      </c>
      <c r="N34">
        <f t="shared" si="16"/>
        <v>0</v>
      </c>
      <c r="O34">
        <f t="shared" si="16"/>
        <v>0</v>
      </c>
    </row>
    <row r="35" spans="2:15" hidden="1" x14ac:dyDescent="0.25">
      <c r="B35" s="2" t="s">
        <v>5</v>
      </c>
      <c r="C35">
        <f t="shared" ref="C35:O35" si="17">C56*VLOOKUP(C$53,$C$1:$F$13,4,0)</f>
        <v>2000</v>
      </c>
      <c r="D35">
        <f t="shared" si="17"/>
        <v>0</v>
      </c>
      <c r="E35">
        <f t="shared" si="17"/>
        <v>0</v>
      </c>
      <c r="F35">
        <f t="shared" si="17"/>
        <v>0</v>
      </c>
      <c r="G35">
        <f t="shared" si="17"/>
        <v>0</v>
      </c>
      <c r="H35">
        <f t="shared" si="17"/>
        <v>0</v>
      </c>
      <c r="I35">
        <f t="shared" si="17"/>
        <v>0</v>
      </c>
      <c r="J35">
        <f t="shared" si="17"/>
        <v>0</v>
      </c>
      <c r="K35">
        <f t="shared" si="17"/>
        <v>0</v>
      </c>
      <c r="L35">
        <f t="shared" si="17"/>
        <v>0</v>
      </c>
      <c r="M35">
        <f t="shared" si="17"/>
        <v>0</v>
      </c>
      <c r="N35">
        <f t="shared" si="17"/>
        <v>0</v>
      </c>
      <c r="O35">
        <f t="shared" si="17"/>
        <v>0</v>
      </c>
    </row>
    <row r="36" spans="2:15" hidden="1" x14ac:dyDescent="0.25">
      <c r="B36" s="2" t="s">
        <v>6</v>
      </c>
      <c r="C36">
        <f t="shared" ref="C36:O36" si="18">C57*VLOOKUP(C$53,$C$1:$F$13,4,0)</f>
        <v>2000</v>
      </c>
      <c r="D36">
        <f t="shared" si="18"/>
        <v>0</v>
      </c>
      <c r="E36">
        <f t="shared" si="18"/>
        <v>0</v>
      </c>
      <c r="F36">
        <f t="shared" si="18"/>
        <v>8000</v>
      </c>
      <c r="G36">
        <f t="shared" si="18"/>
        <v>0</v>
      </c>
      <c r="H36">
        <f t="shared" si="18"/>
        <v>18000</v>
      </c>
      <c r="I36">
        <f t="shared" si="18"/>
        <v>0</v>
      </c>
      <c r="J36">
        <f t="shared" si="18"/>
        <v>30000</v>
      </c>
      <c r="K36">
        <f t="shared" si="18"/>
        <v>0</v>
      </c>
      <c r="L36">
        <f t="shared" si="18"/>
        <v>75000</v>
      </c>
      <c r="M36">
        <f t="shared" si="18"/>
        <v>0</v>
      </c>
      <c r="N36">
        <f t="shared" si="18"/>
        <v>0</v>
      </c>
      <c r="O36">
        <f t="shared" si="18"/>
        <v>0</v>
      </c>
    </row>
    <row r="37" spans="2:15" hidden="1" x14ac:dyDescent="0.25">
      <c r="B37" s="2" t="s">
        <v>7</v>
      </c>
      <c r="C37">
        <f t="shared" ref="C37:O37" si="19">C58*VLOOKUP(C$53,$C$1:$F$13,4,0)</f>
        <v>2000</v>
      </c>
      <c r="D37">
        <f t="shared" si="19"/>
        <v>0</v>
      </c>
      <c r="E37">
        <f t="shared" si="19"/>
        <v>0</v>
      </c>
      <c r="F37">
        <f t="shared" si="19"/>
        <v>8000</v>
      </c>
      <c r="G37">
        <f t="shared" si="19"/>
        <v>0</v>
      </c>
      <c r="H37">
        <f t="shared" si="19"/>
        <v>0</v>
      </c>
      <c r="I37">
        <f t="shared" si="19"/>
        <v>0</v>
      </c>
      <c r="J37">
        <f t="shared" si="19"/>
        <v>20000</v>
      </c>
      <c r="K37">
        <f t="shared" si="19"/>
        <v>0</v>
      </c>
      <c r="L37">
        <f t="shared" si="19"/>
        <v>75000</v>
      </c>
      <c r="M37">
        <f t="shared" si="19"/>
        <v>0</v>
      </c>
      <c r="N37">
        <f t="shared" si="19"/>
        <v>0</v>
      </c>
      <c r="O37">
        <f t="shared" si="19"/>
        <v>0</v>
      </c>
    </row>
    <row r="39" spans="2:15" ht="15.75" thickBot="1" x14ac:dyDescent="0.3"/>
    <row r="40" spans="2:15" ht="21" x14ac:dyDescent="0.35">
      <c r="B40" s="57" t="s">
        <v>0</v>
      </c>
      <c r="C40" s="58"/>
      <c r="D40" s="58"/>
      <c r="E40" s="58"/>
      <c r="F40" s="58"/>
      <c r="G40" s="58"/>
      <c r="H40" s="58"/>
      <c r="I40" s="58"/>
      <c r="J40" s="58"/>
      <c r="K40" s="58"/>
      <c r="L40" s="58"/>
      <c r="M40" s="58"/>
      <c r="N40" s="58"/>
      <c r="O40" s="59"/>
    </row>
    <row r="41" spans="2:15" ht="15.75" x14ac:dyDescent="0.25">
      <c r="B41" s="20" t="s">
        <v>1</v>
      </c>
      <c r="C41" s="32">
        <v>5</v>
      </c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2"/>
    </row>
    <row r="42" spans="2:15" x14ac:dyDescent="0.25">
      <c r="B42" s="11"/>
      <c r="C42">
        <v>1</v>
      </c>
      <c r="D42">
        <v>2</v>
      </c>
      <c r="E42">
        <v>3</v>
      </c>
      <c r="F42">
        <v>4</v>
      </c>
      <c r="G42">
        <v>5</v>
      </c>
      <c r="H42">
        <v>6</v>
      </c>
      <c r="I42">
        <v>7</v>
      </c>
      <c r="J42">
        <v>8</v>
      </c>
      <c r="K42">
        <v>9</v>
      </c>
      <c r="L42">
        <v>10</v>
      </c>
      <c r="M42">
        <v>11</v>
      </c>
      <c r="N42">
        <v>12</v>
      </c>
      <c r="O42" s="7">
        <v>13</v>
      </c>
    </row>
    <row r="43" spans="2:15" ht="15.75" x14ac:dyDescent="0.25">
      <c r="B43" s="20" t="s">
        <v>2</v>
      </c>
      <c r="C43" s="14">
        <v>1</v>
      </c>
      <c r="D43" s="14">
        <v>10</v>
      </c>
      <c r="E43" s="14">
        <v>2</v>
      </c>
      <c r="F43" s="14">
        <v>5</v>
      </c>
      <c r="G43" s="14">
        <v>10</v>
      </c>
      <c r="H43" s="14"/>
      <c r="I43" s="14"/>
      <c r="J43" s="14"/>
      <c r="K43" s="14"/>
      <c r="L43" s="14"/>
      <c r="M43" s="14"/>
      <c r="N43" s="14"/>
      <c r="O43" s="15"/>
    </row>
    <row r="44" spans="2:15" ht="15.75" x14ac:dyDescent="0.25">
      <c r="B44" s="20" t="s">
        <v>20</v>
      </c>
      <c r="C44" s="14">
        <v>500</v>
      </c>
      <c r="D44" s="14">
        <v>250</v>
      </c>
      <c r="E44" s="14">
        <v>700</v>
      </c>
      <c r="F44" s="14">
        <v>200</v>
      </c>
      <c r="G44" s="14">
        <v>400</v>
      </c>
      <c r="H44" s="14"/>
      <c r="I44" s="14"/>
      <c r="J44" s="14"/>
      <c r="K44" s="14"/>
      <c r="L44" s="14"/>
      <c r="M44" s="14"/>
      <c r="N44" s="14"/>
      <c r="O44" s="15"/>
    </row>
    <row r="45" spans="2:15" ht="15.75" thickBot="1" x14ac:dyDescent="0.3">
      <c r="B45" s="11"/>
      <c r="O45" s="7"/>
    </row>
    <row r="46" spans="2:15" ht="15.75" thickBot="1" x14ac:dyDescent="0.3">
      <c r="B46" s="13" t="s">
        <v>8</v>
      </c>
      <c r="C46" s="4">
        <v>1</v>
      </c>
      <c r="D46" s="4">
        <v>2</v>
      </c>
      <c r="E46" s="4">
        <v>3</v>
      </c>
      <c r="F46" s="4">
        <v>4</v>
      </c>
      <c r="G46" s="4">
        <v>5</v>
      </c>
      <c r="H46" s="4">
        <v>6</v>
      </c>
      <c r="I46" s="4">
        <v>8</v>
      </c>
      <c r="J46" s="4">
        <v>10</v>
      </c>
      <c r="K46" s="4">
        <v>12</v>
      </c>
      <c r="L46" s="4">
        <v>14</v>
      </c>
      <c r="M46" s="4">
        <v>16</v>
      </c>
      <c r="N46" s="4">
        <v>18</v>
      </c>
      <c r="O46" s="5">
        <v>20</v>
      </c>
    </row>
    <row r="47" spans="2:15" x14ac:dyDescent="0.25">
      <c r="B47" s="6" t="s">
        <v>3</v>
      </c>
      <c r="C47" s="23">
        <v>20</v>
      </c>
      <c r="D47" s="24"/>
      <c r="E47" s="24"/>
      <c r="F47" s="24">
        <v>40</v>
      </c>
      <c r="G47" s="24"/>
      <c r="H47" s="24">
        <v>60</v>
      </c>
      <c r="I47" s="24"/>
      <c r="J47" s="24"/>
      <c r="K47" s="24">
        <v>50</v>
      </c>
      <c r="L47" s="24">
        <v>100</v>
      </c>
      <c r="M47" s="24"/>
      <c r="N47" s="24"/>
      <c r="O47" s="25"/>
    </row>
    <row r="48" spans="2:15" x14ac:dyDescent="0.25">
      <c r="B48" s="6" t="s">
        <v>4</v>
      </c>
      <c r="C48" s="26">
        <v>20</v>
      </c>
      <c r="D48" s="27"/>
      <c r="E48" s="27"/>
      <c r="F48" s="27"/>
      <c r="G48" s="27"/>
      <c r="H48" s="27">
        <v>50</v>
      </c>
      <c r="I48" s="27"/>
      <c r="J48" s="27">
        <v>10</v>
      </c>
      <c r="K48" s="27"/>
      <c r="L48" s="27"/>
      <c r="M48" s="27"/>
      <c r="N48" s="27"/>
      <c r="O48" s="28"/>
    </row>
    <row r="49" spans="2:17" x14ac:dyDescent="0.25">
      <c r="B49" s="6" t="s">
        <v>5</v>
      </c>
      <c r="C49" s="26">
        <v>20</v>
      </c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8"/>
    </row>
    <row r="50" spans="2:17" x14ac:dyDescent="0.25">
      <c r="B50" s="6" t="s">
        <v>6</v>
      </c>
      <c r="C50" s="26">
        <v>20</v>
      </c>
      <c r="D50" s="27"/>
      <c r="E50" s="27"/>
      <c r="F50" s="27">
        <v>20</v>
      </c>
      <c r="G50" s="27"/>
      <c r="H50" s="27">
        <v>30</v>
      </c>
      <c r="I50" s="27"/>
      <c r="J50" s="27">
        <v>30</v>
      </c>
      <c r="K50" s="27"/>
      <c r="L50" s="27">
        <v>50</v>
      </c>
      <c r="M50" s="27"/>
      <c r="N50" s="27"/>
      <c r="O50" s="28"/>
    </row>
    <row r="51" spans="2:17" ht="15.75" thickBot="1" x14ac:dyDescent="0.3">
      <c r="B51" s="8" t="s">
        <v>7</v>
      </c>
      <c r="C51" s="29">
        <v>20</v>
      </c>
      <c r="D51" s="30"/>
      <c r="E51" s="30"/>
      <c r="F51" s="30">
        <v>20</v>
      </c>
      <c r="G51" s="30"/>
      <c r="H51" s="30"/>
      <c r="I51" s="30"/>
      <c r="J51" s="30">
        <v>20</v>
      </c>
      <c r="K51" s="30"/>
      <c r="L51" s="30">
        <v>50</v>
      </c>
      <c r="M51" s="30"/>
      <c r="N51" s="30"/>
      <c r="O51" s="31"/>
    </row>
    <row r="52" spans="2:17" ht="15.75" thickBot="1" x14ac:dyDescent="0.3">
      <c r="B52" s="11"/>
      <c r="O52" s="7"/>
    </row>
    <row r="53" spans="2:17" ht="15.75" thickBot="1" x14ac:dyDescent="0.3">
      <c r="B53" s="13" t="s">
        <v>9</v>
      </c>
      <c r="C53" s="4">
        <v>25</v>
      </c>
      <c r="D53" s="4">
        <v>50</v>
      </c>
      <c r="E53" s="4">
        <v>80</v>
      </c>
      <c r="F53" s="4">
        <v>100</v>
      </c>
      <c r="G53" s="4">
        <v>125</v>
      </c>
      <c r="H53" s="4">
        <v>150</v>
      </c>
      <c r="I53" s="4">
        <v>200</v>
      </c>
      <c r="J53" s="4">
        <v>250</v>
      </c>
      <c r="K53" s="4">
        <v>300</v>
      </c>
      <c r="L53" s="4">
        <v>350</v>
      </c>
      <c r="M53" s="4">
        <v>400</v>
      </c>
      <c r="N53" s="4">
        <v>450</v>
      </c>
      <c r="O53" s="5">
        <v>500</v>
      </c>
    </row>
    <row r="54" spans="2:17" x14ac:dyDescent="0.25">
      <c r="B54" s="6" t="s">
        <v>3</v>
      </c>
      <c r="C54" s="23">
        <v>20</v>
      </c>
      <c r="D54" s="24"/>
      <c r="E54" s="24"/>
      <c r="F54" s="24">
        <v>40</v>
      </c>
      <c r="G54" s="24"/>
      <c r="H54" s="24">
        <v>60</v>
      </c>
      <c r="I54" s="24"/>
      <c r="J54" s="24"/>
      <c r="K54" s="24">
        <v>50</v>
      </c>
      <c r="L54" s="24">
        <v>100</v>
      </c>
      <c r="M54" s="24"/>
      <c r="N54" s="24"/>
      <c r="O54" s="25"/>
    </row>
    <row r="55" spans="2:17" x14ac:dyDescent="0.25">
      <c r="B55" s="6" t="s">
        <v>4</v>
      </c>
      <c r="C55" s="26">
        <v>20</v>
      </c>
      <c r="D55" s="27"/>
      <c r="E55" s="27"/>
      <c r="F55" s="27"/>
      <c r="G55" s="27"/>
      <c r="H55" s="27">
        <v>50</v>
      </c>
      <c r="I55" s="27"/>
      <c r="J55" s="27">
        <v>10</v>
      </c>
      <c r="K55" s="27"/>
      <c r="L55" s="27"/>
      <c r="M55" s="27"/>
      <c r="N55" s="27"/>
      <c r="O55" s="28"/>
    </row>
    <row r="56" spans="2:17" x14ac:dyDescent="0.25">
      <c r="B56" s="6" t="s">
        <v>5</v>
      </c>
      <c r="C56" s="26">
        <v>20</v>
      </c>
      <c r="D56" s="27"/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8"/>
    </row>
    <row r="57" spans="2:17" x14ac:dyDescent="0.25">
      <c r="B57" s="6" t="s">
        <v>6</v>
      </c>
      <c r="C57" s="26">
        <v>20</v>
      </c>
      <c r="D57" s="27"/>
      <c r="E57" s="27"/>
      <c r="F57" s="27">
        <v>20</v>
      </c>
      <c r="G57" s="27"/>
      <c r="H57" s="27">
        <v>30</v>
      </c>
      <c r="I57" s="27"/>
      <c r="J57" s="27">
        <v>30</v>
      </c>
      <c r="K57" s="27"/>
      <c r="L57" s="27">
        <v>50</v>
      </c>
      <c r="M57" s="27"/>
      <c r="N57" s="27"/>
      <c r="O57" s="28"/>
    </row>
    <row r="58" spans="2:17" ht="15.75" thickBot="1" x14ac:dyDescent="0.3">
      <c r="B58" s="8" t="s">
        <v>7</v>
      </c>
      <c r="C58" s="29">
        <v>20</v>
      </c>
      <c r="D58" s="30"/>
      <c r="E58" s="30"/>
      <c r="F58" s="30">
        <v>20</v>
      </c>
      <c r="G58" s="30"/>
      <c r="H58" s="30"/>
      <c r="I58" s="30"/>
      <c r="J58" s="30">
        <v>20</v>
      </c>
      <c r="K58" s="30"/>
      <c r="L58" s="30">
        <v>50</v>
      </c>
      <c r="M58" s="30"/>
      <c r="N58" s="30"/>
      <c r="O58" s="31"/>
    </row>
    <row r="59" spans="2:17" ht="15.75" thickBot="1" x14ac:dyDescent="0.3">
      <c r="B59" s="11"/>
      <c r="O59" s="7"/>
    </row>
    <row r="60" spans="2:17" ht="19.5" thickBot="1" x14ac:dyDescent="0.35">
      <c r="B60" s="60" t="s">
        <v>24</v>
      </c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2"/>
      <c r="Q60" s="33"/>
    </row>
    <row r="61" spans="2:17" ht="16.5" thickBot="1" x14ac:dyDescent="0.3">
      <c r="B61" s="16" t="s">
        <v>12</v>
      </c>
      <c r="C61" s="50">
        <f>SUM(C47:O51)+SUM(C54:O58)</f>
        <v>1260</v>
      </c>
      <c r="D61" s="50"/>
      <c r="E61" s="50"/>
      <c r="F61" s="51"/>
      <c r="H61" s="34" t="s">
        <v>18</v>
      </c>
      <c r="I61" s="35"/>
      <c r="J61" s="35"/>
      <c r="K61" s="35"/>
      <c r="L61" s="35"/>
      <c r="M61" s="35"/>
      <c r="N61" s="35"/>
      <c r="O61" s="36"/>
      <c r="Q61" s="33"/>
    </row>
    <row r="62" spans="2:17" ht="16.5" thickBot="1" x14ac:dyDescent="0.3">
      <c r="B62" s="16" t="s">
        <v>13</v>
      </c>
      <c r="C62" s="52">
        <v>0.05</v>
      </c>
      <c r="D62" s="53"/>
      <c r="E62" s="53"/>
      <c r="F62" s="54"/>
      <c r="H62" s="37" t="s">
        <v>16</v>
      </c>
      <c r="I62" s="38"/>
      <c r="J62" s="38"/>
      <c r="K62" s="38"/>
      <c r="L62" s="41">
        <f>C62*C61*C63*3600*24*30/1000</f>
        <v>32659.200000000008</v>
      </c>
      <c r="M62" s="41"/>
      <c r="N62" s="41"/>
      <c r="O62" s="42"/>
      <c r="Q62" s="33"/>
    </row>
    <row r="63" spans="2:17" ht="15.75" thickBot="1" x14ac:dyDescent="0.3">
      <c r="B63" s="16" t="s">
        <v>14</v>
      </c>
      <c r="C63" s="55">
        <v>0.2</v>
      </c>
      <c r="D63" s="55"/>
      <c r="E63" s="55"/>
      <c r="F63" s="56"/>
      <c r="G63" s="9"/>
      <c r="H63" s="39" t="s">
        <v>15</v>
      </c>
      <c r="I63" s="40"/>
      <c r="J63" s="40"/>
      <c r="K63" s="40"/>
      <c r="L63" s="43">
        <f>L62*12</f>
        <v>391910.40000000008</v>
      </c>
      <c r="M63" s="43"/>
      <c r="N63" s="43"/>
      <c r="O63" s="44"/>
      <c r="Q63" s="33"/>
    </row>
    <row r="64" spans="2:17" ht="15.75" thickBot="1" x14ac:dyDescent="0.3">
      <c r="B64" s="11"/>
      <c r="O64" s="7"/>
      <c r="Q64" s="33"/>
    </row>
    <row r="65" spans="2:17" ht="19.5" thickBot="1" x14ac:dyDescent="0.35">
      <c r="B65" s="60" t="s">
        <v>23</v>
      </c>
      <c r="C65" s="61"/>
      <c r="D65" s="61"/>
      <c r="E65" s="61"/>
      <c r="F65" s="61"/>
      <c r="G65" s="61"/>
      <c r="H65" s="61"/>
      <c r="I65" s="61"/>
      <c r="J65" s="61"/>
      <c r="K65" s="61"/>
      <c r="L65" s="61"/>
      <c r="M65" s="61"/>
      <c r="N65" s="61"/>
      <c r="O65" s="62"/>
      <c r="Q65" s="33"/>
    </row>
    <row r="66" spans="2:17" ht="15.75" x14ac:dyDescent="0.25">
      <c r="B66" s="17" t="s">
        <v>17</v>
      </c>
      <c r="C66" s="69">
        <v>20</v>
      </c>
      <c r="D66" s="69"/>
      <c r="E66" s="69"/>
      <c r="F66" s="70"/>
      <c r="H66" s="34" t="s">
        <v>19</v>
      </c>
      <c r="I66" s="35"/>
      <c r="J66" s="35"/>
      <c r="K66" s="35"/>
      <c r="L66" s="35"/>
      <c r="M66" s="35"/>
      <c r="N66" s="35"/>
      <c r="O66" s="36"/>
      <c r="Q66" s="33"/>
    </row>
    <row r="67" spans="2:17" x14ac:dyDescent="0.25">
      <c r="B67" s="18" t="s">
        <v>21</v>
      </c>
      <c r="C67" s="45">
        <f>SUMPRODUCT(C43:G43,C44:G44)</f>
        <v>9400</v>
      </c>
      <c r="D67" s="45"/>
      <c r="E67" s="45"/>
      <c r="F67" s="46"/>
      <c r="H67" s="37" t="s">
        <v>16</v>
      </c>
      <c r="I67" s="38"/>
      <c r="J67" s="38"/>
      <c r="K67" s="38"/>
      <c r="L67" s="41">
        <f>C67*C68/C66*3600*24*30</f>
        <v>3045600</v>
      </c>
      <c r="M67" s="41"/>
      <c r="N67" s="41"/>
      <c r="O67" s="42"/>
    </row>
    <row r="68" spans="2:17" ht="15.75" thickBot="1" x14ac:dyDescent="0.3">
      <c r="B68" s="19" t="s">
        <v>22</v>
      </c>
      <c r="C68" s="47">
        <v>2.5000000000000001E-3</v>
      </c>
      <c r="D68" s="48"/>
      <c r="E68" s="48"/>
      <c r="F68" s="49"/>
      <c r="G68" s="9"/>
      <c r="H68" s="39" t="s">
        <v>15</v>
      </c>
      <c r="I68" s="40"/>
      <c r="J68" s="40"/>
      <c r="K68" s="40"/>
      <c r="L68" s="43">
        <f>L67*12</f>
        <v>36547200</v>
      </c>
      <c r="M68" s="43"/>
      <c r="N68" s="43"/>
      <c r="O68" s="44"/>
    </row>
    <row r="69" spans="2:17" ht="15.75" thickBot="1" x14ac:dyDescent="0.3">
      <c r="B69" s="11"/>
      <c r="O69" s="7"/>
    </row>
    <row r="70" spans="2:17" x14ac:dyDescent="0.25">
      <c r="B70" s="17" t="s">
        <v>25</v>
      </c>
      <c r="C70" s="63">
        <f>C26+C14</f>
        <v>637878</v>
      </c>
      <c r="D70" s="63"/>
      <c r="E70" s="63"/>
      <c r="F70" s="63"/>
      <c r="G70" s="64"/>
      <c r="O70" s="7"/>
    </row>
    <row r="71" spans="2:17" x14ac:dyDescent="0.25">
      <c r="B71" s="18" t="s">
        <v>26</v>
      </c>
      <c r="C71" s="65">
        <v>10</v>
      </c>
      <c r="D71" s="65"/>
      <c r="E71" s="65"/>
      <c r="F71" s="65"/>
      <c r="G71" s="66"/>
      <c r="O71" s="7"/>
    </row>
    <row r="72" spans="2:17" ht="15.75" thickBot="1" x14ac:dyDescent="0.3">
      <c r="B72" s="19" t="s">
        <v>27</v>
      </c>
      <c r="C72" s="67">
        <f>C70/C71/(3600)</f>
        <v>17.718833333333333</v>
      </c>
      <c r="D72" s="67"/>
      <c r="E72" s="67"/>
      <c r="F72" s="67"/>
      <c r="G72" s="68"/>
      <c r="O72" s="7"/>
    </row>
    <row r="73" spans="2:17" ht="15.75" thickBot="1" x14ac:dyDescent="0.3">
      <c r="B73" s="12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10"/>
    </row>
  </sheetData>
  <sheetProtection algorithmName="SHA-512" hashValue="nzAX7Lhhpo1pWP5vjHx22phkBFErIDGUjBY+JothK8tghGGCk8vqjNnf36hILJ1sYjqfGcae6Qzwy69vkzimcw==" saltValue="s/AFcGE5Yo7PT9UB6iWIhQ==" spinCount="100000" sheet="1" objects="1" scenarios="1"/>
  <mergeCells count="22">
    <mergeCell ref="B40:O40"/>
    <mergeCell ref="B60:O60"/>
    <mergeCell ref="C70:G70"/>
    <mergeCell ref="C71:G71"/>
    <mergeCell ref="C72:G72"/>
    <mergeCell ref="B65:O65"/>
    <mergeCell ref="C66:F66"/>
    <mergeCell ref="H66:O66"/>
    <mergeCell ref="H67:K67"/>
    <mergeCell ref="L67:O67"/>
    <mergeCell ref="H68:K68"/>
    <mergeCell ref="L68:O68"/>
    <mergeCell ref="C67:F67"/>
    <mergeCell ref="C68:F68"/>
    <mergeCell ref="C61:F61"/>
    <mergeCell ref="C62:F62"/>
    <mergeCell ref="C63:F63"/>
    <mergeCell ref="H61:O61"/>
    <mergeCell ref="H62:K62"/>
    <mergeCell ref="H63:K63"/>
    <mergeCell ref="L62:O62"/>
    <mergeCell ref="L63:O63"/>
  </mergeCells>
  <conditionalFormatting sqref="C43:O44">
    <cfRule type="expression" dxfId="3" priority="4">
      <formula>C$42&lt;=$C$41</formula>
    </cfRule>
  </conditionalFormatting>
  <conditionalFormatting sqref="C43:O44">
    <cfRule type="expression" dxfId="2" priority="3">
      <formula>C$42&gt;$C$41</formula>
    </cfRule>
  </conditionalFormatting>
  <conditionalFormatting sqref="H42:O42">
    <cfRule type="expression" dxfId="1" priority="2">
      <formula>H$42&lt;=$C$41</formula>
    </cfRule>
  </conditionalFormatting>
  <conditionalFormatting sqref="H42:O42">
    <cfRule type="expression" dxfId="0" priority="1">
      <formula>H$42&gt;$C$41</formula>
    </cfRule>
  </conditionalFormatting>
  <dataValidations count="1">
    <dataValidation type="list" operator="lessThan" allowBlank="1" showInputMessage="1" showErrorMessage="1" sqref="C41" xr:uid="{0C39B879-67A0-4FEA-ADD7-5B27DF09F28F}">
      <formula1>$B$1:$B$13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oktay gztp</dc:creator>
  <cp:lastModifiedBy>oktay gztp</cp:lastModifiedBy>
  <dcterms:created xsi:type="dcterms:W3CDTF">2024-02-14T16:38:05Z</dcterms:created>
  <dcterms:modified xsi:type="dcterms:W3CDTF">2024-02-15T14:45:47Z</dcterms:modified>
</cp:coreProperties>
</file>